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7"/>
  <workbookPr/>
  <mc:AlternateContent xmlns:mc="http://schemas.openxmlformats.org/markup-compatibility/2006">
    <mc:Choice Requires="x15">
      <x15ac:absPath xmlns:x15ac="http://schemas.microsoft.com/office/spreadsheetml/2010/11/ac" url="X:\Lilian\Lilian\Magan\"/>
    </mc:Choice>
  </mc:AlternateContent>
  <xr:revisionPtr revIDLastSave="19" documentId="11_18CC285246EDA72F5992DF89A154535854880BEE" xr6:coauthVersionLast="47" xr6:coauthVersionMax="47" xr10:uidLastSave="{B6F450DB-F744-8644-8395-54BF9C0DC7A6}"/>
  <bookViews>
    <workbookView xWindow="0" yWindow="0" windowWidth="21570" windowHeight="8055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19" i="1"/>
  <c r="G5" i="1"/>
  <c r="L6" i="1"/>
  <c r="P5" i="1"/>
  <c r="P8" i="1"/>
  <c r="P16" i="1"/>
  <c r="P22" i="1"/>
  <c r="L15" i="1"/>
  <c r="L16" i="1"/>
  <c r="L5" i="1"/>
  <c r="L7" i="1"/>
  <c r="L8" i="1"/>
  <c r="L9" i="1"/>
  <c r="L10" i="1"/>
  <c r="L25" i="1"/>
  <c r="L27" i="1"/>
  <c r="O27" i="1"/>
  <c r="G14" i="1"/>
  <c r="G16" i="1"/>
  <c r="G8" i="1"/>
  <c r="G22" i="1"/>
  <c r="C6" i="1"/>
  <c r="C8" i="1"/>
  <c r="C10" i="1"/>
  <c r="C15" i="1"/>
  <c r="C16" i="1"/>
  <c r="C17" i="1"/>
  <c r="C19" i="1"/>
  <c r="C22" i="1"/>
  <c r="C25" i="1"/>
</calcChain>
</file>

<file path=xl/sharedStrings.xml><?xml version="1.0" encoding="utf-8"?>
<sst xmlns="http://schemas.openxmlformats.org/spreadsheetml/2006/main" count="49" uniqueCount="34">
  <si>
    <t>PROGNOSE 2026</t>
  </si>
  <si>
    <t>VASTE KOSTEN</t>
  </si>
  <si>
    <t>Dirigent</t>
  </si>
  <si>
    <t>Kosten bank</t>
  </si>
  <si>
    <t>Abonnementen</t>
  </si>
  <si>
    <t>VARIABELE KOSTEN</t>
  </si>
  <si>
    <t>Kosten uitvoeringen</t>
  </si>
  <si>
    <t>*Dirigent</t>
  </si>
  <si>
    <t>*muziekinstallatie</t>
  </si>
  <si>
    <t>Subsidie</t>
  </si>
  <si>
    <t>VASTE INKOMSTEN</t>
  </si>
  <si>
    <t>VARIABELE INKOMSTEN</t>
  </si>
  <si>
    <t>uitvoeringen</t>
  </si>
  <si>
    <t>Rabo Clubsupport</t>
  </si>
  <si>
    <t>PROGNOSE 2027</t>
  </si>
  <si>
    <t>huur Wielderhoes 45 wkn incl. opslag</t>
  </si>
  <si>
    <t>Reiskosten Nettie</t>
  </si>
  <si>
    <t>Consumpties vergaderingen</t>
  </si>
  <si>
    <t>Contributie 28 leden a € 17,50</t>
  </si>
  <si>
    <t>TOTAAL UITGAVEN</t>
  </si>
  <si>
    <t>Verzekering</t>
  </si>
  <si>
    <t>huur Wielderhoes + 3%</t>
  </si>
  <si>
    <t>Vrije gaven, Crown Eggs en diversen</t>
  </si>
  <si>
    <t>TOTAAL INKOMSTEN</t>
  </si>
  <si>
    <t>Contributie 28 LEDEN A € 17,50</t>
  </si>
  <si>
    <t>TEKORT</t>
  </si>
  <si>
    <t>PER LID</t>
  </si>
  <si>
    <t>PER MAAND</t>
  </si>
  <si>
    <t>OVERSCHOT</t>
  </si>
  <si>
    <t>Bij gelijkhouden contributie op € 15 wordt het overschot een tekort van € 480</t>
  </si>
  <si>
    <t>Kosten arrangementen 4 st.</t>
  </si>
  <si>
    <t>Dus om quit te spelen zou de contributie naar ruim € 25 moeten als er geen overige inkomsten komen.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</si>
</sst>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€-413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50505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164" fontId="0" fillId="0" borderId="2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workbookViewId="0">
      <selection activeCell="J30" sqref="J30"/>
    </sheetView>
  </sheetViews>
  <sheetFormatPr defaultRowHeight="15" x14ac:dyDescent="0.2"/>
  <cols>
    <col min="1" max="1" width="21.38671875" customWidth="1"/>
    <col min="3" max="3" width="9.55078125" style="3" bestFit="1" customWidth="1"/>
    <col min="4" max="4" width="6.3203125" customWidth="1"/>
    <col min="5" max="5" width="23" customWidth="1"/>
    <col min="7" max="7" width="9.55078125" style="3" bestFit="1" customWidth="1"/>
    <col min="8" max="8" width="5.51171875" customWidth="1"/>
    <col min="9" max="9" width="5.109375" customWidth="1"/>
    <col min="10" max="10" width="11.56640625" customWidth="1"/>
    <col min="11" max="11" width="12.9140625" customWidth="1"/>
    <col min="12" max="12" width="10.625" style="3" bestFit="1" customWidth="1"/>
    <col min="14" max="14" width="22.46484375" customWidth="1"/>
    <col min="16" max="16" width="9.55078125" style="3" bestFit="1" customWidth="1"/>
  </cols>
  <sheetData>
    <row r="1" spans="1:16" x14ac:dyDescent="0.2">
      <c r="A1" s="1" t="s">
        <v>0</v>
      </c>
      <c r="J1" s="1" t="s">
        <v>14</v>
      </c>
    </row>
    <row r="3" spans="1:16" x14ac:dyDescent="0.2">
      <c r="A3" t="s">
        <v>1</v>
      </c>
      <c r="E3" t="s">
        <v>10</v>
      </c>
      <c r="J3" t="s">
        <v>1</v>
      </c>
      <c r="N3" t="s">
        <v>10</v>
      </c>
    </row>
    <row r="5" spans="1:16" x14ac:dyDescent="0.2">
      <c r="A5" t="s">
        <v>15</v>
      </c>
      <c r="C5" s="3">
        <v>920</v>
      </c>
      <c r="E5" t="s">
        <v>18</v>
      </c>
      <c r="G5" s="3">
        <f>28*17.5*12</f>
        <v>5880</v>
      </c>
      <c r="J5" t="s">
        <v>21</v>
      </c>
      <c r="L5" s="3">
        <f>920*1.03</f>
        <v>947.6</v>
      </c>
      <c r="N5" t="s">
        <v>24</v>
      </c>
      <c r="P5" s="3">
        <f>28*17.5*12</f>
        <v>5880</v>
      </c>
    </row>
    <row r="6" spans="1:16" x14ac:dyDescent="0.2">
      <c r="A6" t="s">
        <v>2</v>
      </c>
      <c r="C6" s="3">
        <f>(34*100)+(8*150)</f>
        <v>4600</v>
      </c>
      <c r="E6" s="2" t="s">
        <v>9</v>
      </c>
      <c r="G6" s="3">
        <v>1100</v>
      </c>
      <c r="J6" t="s">
        <v>2</v>
      </c>
      <c r="L6" s="3">
        <f>50*150</f>
        <v>7500</v>
      </c>
      <c r="N6" s="2" t="s">
        <v>9</v>
      </c>
      <c r="P6" s="3">
        <v>1100</v>
      </c>
    </row>
    <row r="7" spans="1:16" x14ac:dyDescent="0.2">
      <c r="A7" t="s">
        <v>3</v>
      </c>
      <c r="C7" s="3">
        <v>220</v>
      </c>
      <c r="E7" t="s">
        <v>13</v>
      </c>
      <c r="G7" s="4">
        <v>300</v>
      </c>
      <c r="J7" t="s">
        <v>3</v>
      </c>
      <c r="L7" s="3">
        <f>220*1.03</f>
        <v>226.6</v>
      </c>
      <c r="N7" t="s">
        <v>13</v>
      </c>
      <c r="P7" s="4">
        <v>300</v>
      </c>
    </row>
    <row r="8" spans="1:16" x14ac:dyDescent="0.2">
      <c r="A8" t="s">
        <v>4</v>
      </c>
      <c r="C8" s="3">
        <f>200</f>
        <v>200</v>
      </c>
      <c r="G8" s="3">
        <f>SUM(G5:G7)</f>
        <v>7280</v>
      </c>
      <c r="J8" t="s">
        <v>4</v>
      </c>
      <c r="L8" s="3">
        <f>200*1.03</f>
        <v>206</v>
      </c>
      <c r="P8" s="3">
        <f>SUM(P5:P7)</f>
        <v>7280</v>
      </c>
    </row>
    <row r="9" spans="1:16" x14ac:dyDescent="0.2">
      <c r="A9" t="s">
        <v>20</v>
      </c>
      <c r="C9" s="4">
        <v>110</v>
      </c>
      <c r="J9" t="s">
        <v>20</v>
      </c>
      <c r="L9" s="4">
        <f>110*1.03</f>
        <v>113.3</v>
      </c>
    </row>
    <row r="10" spans="1:16" x14ac:dyDescent="0.2">
      <c r="C10" s="3">
        <f>SUM(C5:C9)</f>
        <v>6050</v>
      </c>
      <c r="L10" s="3">
        <f>SUM(L5:L9)</f>
        <v>8993.5</v>
      </c>
    </row>
    <row r="12" spans="1:16" x14ac:dyDescent="0.2">
      <c r="A12" t="s">
        <v>5</v>
      </c>
      <c r="E12" t="s">
        <v>11</v>
      </c>
      <c r="J12" t="s">
        <v>5</v>
      </c>
      <c r="N12" t="s">
        <v>11</v>
      </c>
    </row>
    <row r="14" spans="1:16" x14ac:dyDescent="0.2">
      <c r="A14" t="s">
        <v>6</v>
      </c>
      <c r="E14" t="s">
        <v>22</v>
      </c>
      <c r="G14" s="3">
        <f>700+300</f>
        <v>1000</v>
      </c>
      <c r="J14" t="s">
        <v>6</v>
      </c>
      <c r="N14" t="s">
        <v>22</v>
      </c>
      <c r="P14" s="3">
        <v>1000</v>
      </c>
    </row>
    <row r="15" spans="1:16" x14ac:dyDescent="0.2">
      <c r="A15" t="s">
        <v>7</v>
      </c>
      <c r="C15" s="3">
        <f>(5*100)+(3*150)</f>
        <v>950</v>
      </c>
      <c r="E15" t="s">
        <v>12</v>
      </c>
      <c r="G15" s="4">
        <v>460</v>
      </c>
      <c r="J15" t="s">
        <v>7</v>
      </c>
      <c r="L15" s="3">
        <f>8*150</f>
        <v>1200</v>
      </c>
      <c r="N15" t="s">
        <v>12</v>
      </c>
      <c r="P15" s="4">
        <v>460</v>
      </c>
    </row>
    <row r="16" spans="1:16" x14ac:dyDescent="0.2">
      <c r="A16" t="s">
        <v>8</v>
      </c>
      <c r="C16" s="3">
        <f>8*135</f>
        <v>1080</v>
      </c>
      <c r="G16" s="3">
        <f>SUM(G14:G15)</f>
        <v>1460</v>
      </c>
      <c r="J16" t="s">
        <v>8</v>
      </c>
      <c r="L16" s="5">
        <f>8*135</f>
        <v>1080</v>
      </c>
      <c r="P16" s="3">
        <f>SUM(P14:P15)</f>
        <v>1460</v>
      </c>
    </row>
    <row r="17" spans="1:16" x14ac:dyDescent="0.2">
      <c r="A17" t="s">
        <v>16</v>
      </c>
      <c r="C17" s="3">
        <f>10*20</f>
        <v>200</v>
      </c>
      <c r="J17" t="s">
        <v>17</v>
      </c>
      <c r="L17" s="3">
        <v>100</v>
      </c>
    </row>
    <row r="18" spans="1:16" x14ac:dyDescent="0.2">
      <c r="A18" t="s">
        <v>17</v>
      </c>
      <c r="C18" s="4">
        <v>100</v>
      </c>
      <c r="J18" t="s">
        <v>30</v>
      </c>
      <c r="L18" s="6">
        <v>300</v>
      </c>
    </row>
    <row r="19" spans="1:16" x14ac:dyDescent="0.2">
      <c r="C19" s="3">
        <f>SUM(C15:C18)</f>
        <v>2330</v>
      </c>
      <c r="L19" s="3">
        <f>SUM(L15:L18)</f>
        <v>2680</v>
      </c>
    </row>
    <row r="22" spans="1:16" x14ac:dyDescent="0.2">
      <c r="C22" s="3">
        <f>C10+C19</f>
        <v>8380</v>
      </c>
      <c r="E22" t="s">
        <v>23</v>
      </c>
      <c r="G22" s="3">
        <f>G8+G16</f>
        <v>8740</v>
      </c>
      <c r="J22" t="s">
        <v>19</v>
      </c>
      <c r="L22" s="3">
        <f>L10+L19</f>
        <v>11673.5</v>
      </c>
      <c r="N22" t="s">
        <v>23</v>
      </c>
      <c r="P22" s="3">
        <f>P8+P16</f>
        <v>8740</v>
      </c>
    </row>
    <row r="25" spans="1:16" x14ac:dyDescent="0.2">
      <c r="A25" t="s">
        <v>28</v>
      </c>
      <c r="C25" s="3">
        <f>G22-C22</f>
        <v>360</v>
      </c>
      <c r="J25" t="s">
        <v>25</v>
      </c>
      <c r="L25" s="3">
        <f>L22-P22</f>
        <v>2933.5</v>
      </c>
    </row>
    <row r="26" spans="1:16" x14ac:dyDescent="0.2">
      <c r="A26" t="s">
        <v>29</v>
      </c>
    </row>
    <row r="27" spans="1:16" x14ac:dyDescent="0.2">
      <c r="J27" t="s">
        <v>26</v>
      </c>
      <c r="L27" s="3">
        <f>L25/28</f>
        <v>104.76785714285714</v>
      </c>
      <c r="N27" t="s">
        <v>27</v>
      </c>
      <c r="O27" s="3">
        <f>L27/12</f>
        <v>8.730654761904761</v>
      </c>
    </row>
    <row r="29" spans="1:16" x14ac:dyDescent="0.2">
      <c r="J29" t="s">
        <v>31</v>
      </c>
    </row>
  </sheetData>
  <pageMargins left="0.7" right="0.7" top="0.75" bottom="0.75" header="0.3" footer="0.3"/>
  <pageSetup paperSize="9" scale="72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2025-09-16T19:07:38Z</cp:lastPrinted>
  <dcterms:created xsi:type="dcterms:W3CDTF">2025-09-16T18:13:19Z</dcterms:created>
  <dcterms:modified xsi:type="dcterms:W3CDTF">2025-09-16T19:12:32Z</dcterms:modified>
</cp:coreProperties>
</file>